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activeTab="2"/>
  </bookViews>
  <sheets>
    <sheet name="群发电子工资条" sheetId="3" r:id="rId1"/>
    <sheet name="员工工资表" sheetId="1" r:id="rId2"/>
    <sheet name="自动生成工资条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<sst xmlns="http://schemas.openxmlformats.org/spreadsheetml/2006/main" count="230" uniqueCount="41">
  <si>
    <t>免费试用（双击）</t>
  </si>
  <si>
    <t>领取30天试用</t>
  </si>
  <si>
    <t>工资表</t>
  </si>
  <si>
    <t>公司名称：</t>
  </si>
  <si>
    <t>所属月份：</t>
  </si>
  <si>
    <t>8月份</t>
  </si>
  <si>
    <t>发放月份：</t>
  </si>
  <si>
    <t>8  月份</t>
  </si>
  <si>
    <t>序号</t>
  </si>
  <si>
    <t>姓  名</t>
  </si>
  <si>
    <t>部门</t>
  </si>
  <si>
    <t>基本
工资</t>
  </si>
  <si>
    <t>加班工资</t>
  </si>
  <si>
    <t>提成工资</t>
  </si>
  <si>
    <t>绩效工资</t>
  </si>
  <si>
    <t>住房补贴</t>
  </si>
  <si>
    <t>合计</t>
  </si>
  <si>
    <t>医疗保险</t>
  </si>
  <si>
    <t>养老保险</t>
  </si>
  <si>
    <t>失业保险</t>
  </si>
  <si>
    <t>公积金</t>
  </si>
  <si>
    <t>考勤扣款</t>
  </si>
  <si>
    <t>其他扣款</t>
  </si>
  <si>
    <t>个税</t>
  </si>
  <si>
    <t>实发金额</t>
  </si>
  <si>
    <t>签字</t>
  </si>
  <si>
    <t>用友1</t>
  </si>
  <si>
    <t>财务部</t>
  </si>
  <si>
    <t>用友2</t>
  </si>
  <si>
    <t>用友3</t>
  </si>
  <si>
    <t>制表人：</t>
  </si>
  <si>
    <t>人力资源经理;</t>
  </si>
  <si>
    <t>总经理：</t>
  </si>
  <si>
    <t>员工工资条</t>
  </si>
  <si>
    <t>7月份</t>
  </si>
  <si>
    <t>用友4</t>
  </si>
  <si>
    <t>用友5</t>
  </si>
  <si>
    <t>用友6</t>
  </si>
  <si>
    <t>8 月份</t>
  </si>
  <si>
    <t>用友7</t>
  </si>
  <si>
    <t>用友8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</si>
</sst>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2">
    <font>
      <sz val="11"/>
      <color theme="1"/>
      <name val="宋体"/>
      <charset val="134"/>
      <scheme val="minor"/>
    </font>
    <font>
      <sz val="11"/>
      <name val="黑体"/>
      <charset val="134"/>
    </font>
    <font>
      <b/>
      <sz val="26"/>
      <name val="黑体"/>
      <charset val="134"/>
    </font>
    <font>
      <sz val="10"/>
      <name val="黑体"/>
      <charset val="0"/>
    </font>
    <font>
      <sz val="12"/>
      <name val="黑体"/>
      <charset val="134"/>
    </font>
    <font>
      <sz val="14"/>
      <name val="黑体"/>
      <charset val="134"/>
    </font>
    <font>
      <b/>
      <sz val="10"/>
      <name val="黑体"/>
      <charset val="134"/>
    </font>
    <font>
      <b/>
      <sz val="11"/>
      <color theme="0"/>
      <name val="黑体"/>
      <charset val="134"/>
    </font>
    <font>
      <sz val="16"/>
      <name val="黑体"/>
      <charset val="134"/>
    </font>
    <font>
      <b/>
      <sz val="12"/>
      <name val="黑体"/>
      <charset val="134"/>
    </font>
    <font>
      <b/>
      <sz val="11"/>
      <color theme="0"/>
      <name val="黑体"/>
      <charset val="0"/>
    </font>
    <font>
      <sz val="11"/>
      <name val="黑体"/>
      <charset val="0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5"/>
      </top>
      <bottom/>
      <diagonal/>
    </border>
    <border>
      <left style="thin">
        <color theme="0" tint="-0.35"/>
      </left>
      <right style="thin">
        <color theme="0" tint="-0.35"/>
      </right>
      <top style="thin">
        <color theme="0" tint="-0.35"/>
      </top>
      <bottom style="thin">
        <color theme="0" tint="-0.35"/>
      </bottom>
      <diagonal/>
    </border>
    <border>
      <left style="thin">
        <color theme="0"/>
      </left>
      <right style="thin">
        <color theme="0" tint="-0.5"/>
      </right>
      <top style="thin">
        <color theme="0" tint="-0.5"/>
      </top>
      <bottom/>
      <diagonal/>
    </border>
    <border>
      <left/>
      <right style="thin">
        <color theme="0" tint="-0.35"/>
      </right>
      <top style="thin">
        <color theme="0" tint="-0.35"/>
      </top>
      <bottom style="thin">
        <color theme="0" tint="-0.35"/>
      </bottom>
      <diagonal/>
    </border>
    <border>
      <left style="thin">
        <color theme="0" tint="-0.5"/>
      </left>
      <right style="thin">
        <color theme="0"/>
      </right>
      <top style="thin">
        <color theme="0" tint="-0.5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3" applyNumberFormat="0" applyAlignment="0" applyProtection="0">
      <alignment vertical="center"/>
    </xf>
    <xf numFmtId="0" fontId="22" fillId="5" borderId="14" applyNumberFormat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6" borderId="15" applyNumberFormat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176" fontId="3" fillId="0" borderId="0" xfId="0" applyNumberFormat="1" applyFont="1" applyFill="1" applyBorder="1" applyAlignment="1"/>
    <xf numFmtId="176" fontId="1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2" xfId="35" applyNumberFormat="1" applyFont="1" applyFill="1" applyBorder="1" applyAlignment="1">
      <alignment horizontal="center" vertical="center"/>
    </xf>
    <xf numFmtId="0" fontId="1" fillId="0" borderId="2" xfId="35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>
      <alignment vertical="center"/>
    </xf>
    <xf numFmtId="176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vertical="center"/>
    </xf>
    <xf numFmtId="176" fontId="7" fillId="2" borderId="5" xfId="0" applyNumberFormat="1" applyFont="1" applyFill="1" applyBorder="1" applyAlignment="1">
      <alignment horizontal="center" vertical="center" wrapText="1"/>
    </xf>
    <xf numFmtId="176" fontId="1" fillId="0" borderId="2" xfId="35" applyNumberFormat="1" applyFont="1" applyFill="1" applyBorder="1" applyAlignment="1">
      <alignment horizontal="center" vertical="center" wrapText="1"/>
    </xf>
    <xf numFmtId="49" fontId="1" fillId="0" borderId="2" xfId="35" applyNumberFormat="1" applyFont="1" applyFill="1" applyBorder="1" applyAlignment="1">
      <alignment horizontal="center" vertical="center"/>
    </xf>
    <xf numFmtId="43" fontId="1" fillId="0" borderId="2" xfId="35" applyNumberFormat="1" applyFont="1" applyFill="1" applyBorder="1" applyAlignment="1">
      <alignment horizontal="center" vertical="center"/>
    </xf>
    <xf numFmtId="43" fontId="1" fillId="0" borderId="2" xfId="35" applyNumberFormat="1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4B91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24130</xdr:colOff>
      <xdr:row>3</xdr:row>
      <xdr:rowOff>153670</xdr:rowOff>
    </xdr:from>
    <xdr:to>
      <xdr:col>10</xdr:col>
      <xdr:colOff>34925</xdr:colOff>
      <xdr:row>28</xdr:row>
      <xdr:rowOff>17780</xdr:rowOff>
    </xdr:to>
    <xdr:pic>
      <xdr:nvPicPr>
        <xdr:cNvPr id="2" name="图片 1" descr="图片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130" y="803275"/>
          <a:ext cx="6106795" cy="4527550"/>
        </a:xfrm>
        <a:prstGeom prst="rect">
          <a:avLst/>
        </a:prstGeom>
      </xdr:spPr>
    </xdr:pic>
    <xdr:clientData/>
  </xdr:twoCellAnchor>
  <xdr:twoCellAnchor editAs="oneCell">
    <xdr:from>
      <xdr:col>9</xdr:col>
      <xdr:colOff>608965</xdr:colOff>
      <xdr:row>0</xdr:row>
      <xdr:rowOff>16510</xdr:rowOff>
    </xdr:from>
    <xdr:to>
      <xdr:col>16</xdr:col>
      <xdr:colOff>342900</xdr:colOff>
      <xdr:row>243</xdr:row>
      <xdr:rowOff>58420</xdr:rowOff>
    </xdr:to>
    <xdr:pic>
      <xdr:nvPicPr>
        <xdr:cNvPr id="3" name="图片 2" descr="工资条介绍长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95365" y="16510"/>
          <a:ext cx="4001135" cy="44674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l-tx.dustess.com/C9BExSgkd6" TargetMode="External"/><Relationship Id="rId2" Type="http://schemas.openxmlformats.org/officeDocument/2006/relationships/hyperlink" Target="http://www.yygongzi.com/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1:F5"/>
  <sheetViews>
    <sheetView workbookViewId="0">
      <selection activeCell="A1" sqref="$A1:$XFD1048576"/>
    </sheetView>
  </sheetViews>
  <sheetFormatPr defaultColWidth="8.88888888888889" defaultRowHeight="14.4" outlineLevelRow="4" outlineLevelCol="5"/>
  <sheetData>
    <row r="1" ht="15.15"/>
    <row r="2" ht="18" customHeight="1" spans="2:6">
      <c r="B2" s="32" t="s">
        <v>0</v>
      </c>
      <c r="C2" s="33"/>
      <c r="E2" s="34" t="s">
        <v>1</v>
      </c>
      <c r="F2" s="34"/>
    </row>
    <row r="3" ht="18" customHeight="1" spans="2:6">
      <c r="B3" s="35"/>
      <c r="C3" s="36"/>
      <c r="E3" s="34"/>
      <c r="F3" s="34"/>
    </row>
    <row r="4" ht="18" customHeight="1"/>
    <row r="5" ht="18" customHeight="1"/>
  </sheetData>
  <mergeCells count="2">
    <mergeCell ref="B2:C3"/>
    <mergeCell ref="E2:F3"/>
  </mergeCells>
  <hyperlinks>
    <hyperlink ref="B2:C3" r:id="rId2" display="免费试用（双击）"/>
    <hyperlink ref="E2:F3" r:id="rId3" display="领取30天试用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7"/>
  <sheetViews>
    <sheetView showGridLines="0" zoomScale="115" zoomScaleNormal="115" workbookViewId="0">
      <selection activeCell="J11" sqref="J11"/>
    </sheetView>
  </sheetViews>
  <sheetFormatPr defaultColWidth="9" defaultRowHeight="21" customHeight="1"/>
  <cols>
    <col min="1" max="1" width="3.62962962962963" style="1" customWidth="1"/>
    <col min="2" max="2" width="6.90740740740741" style="1" customWidth="1"/>
    <col min="3" max="3" width="10.6388888888889" style="1" customWidth="1"/>
    <col min="4" max="4" width="9" style="1"/>
    <col min="5" max="5" width="11.2685185185185" style="1" customWidth="1"/>
    <col min="6" max="6" width="11" style="1" customWidth="1"/>
    <col min="7" max="7" width="10.5462962962963" style="1" customWidth="1"/>
    <col min="8" max="8" width="11.0925925925926" style="1" customWidth="1"/>
    <col min="9" max="9" width="11.6388888888889" style="1" customWidth="1"/>
    <col min="10" max="10" width="12.6388888888889" style="1" customWidth="1"/>
    <col min="11" max="13" width="9.90740740740741" style="1" customWidth="1"/>
    <col min="14" max="14" width="10.2685185185185" style="1" customWidth="1"/>
    <col min="15" max="15" width="11.6388888888889" style="1" customWidth="1"/>
    <col min="16" max="16" width="10.7314814814815" style="1" customWidth="1"/>
    <col min="17" max="17" width="11.2685185185185" style="1" customWidth="1"/>
    <col min="18" max="18" width="10.3611111111111" style="1"/>
    <col min="19" max="19" width="12.9074074074074" style="1"/>
    <col min="20" max="20" width="11" style="1" customWidth="1"/>
    <col min="21" max="16384" width="9" style="1"/>
  </cols>
  <sheetData>
    <row r="1" s="1" customFormat="1" ht="10" customHeight="1"/>
    <row r="2" s="1" customFormat="1" ht="34" customHeight="1" spans="2:20">
      <c r="B2" s="2" t="s">
        <v>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="1" customFormat="1" ht="11" customHeight="1"/>
    <row r="4" s="1" customFormat="1" customHeight="1" spans="1:20">
      <c r="A4" s="3"/>
      <c r="B4" s="4" t="s">
        <v>3</v>
      </c>
      <c r="C4" s="4"/>
      <c r="D4" s="5"/>
      <c r="E4" s="5"/>
      <c r="F4" s="6"/>
      <c r="G4" s="6"/>
      <c r="H4" s="6"/>
      <c r="I4" s="6"/>
      <c r="J4" s="1" t="s">
        <v>4</v>
      </c>
      <c r="K4" s="14" t="s">
        <v>5</v>
      </c>
      <c r="L4" s="14"/>
      <c r="N4" s="6"/>
      <c r="O4" s="6"/>
      <c r="P4" s="5"/>
      <c r="Q4" s="15"/>
      <c r="R4" s="20" t="s">
        <v>6</v>
      </c>
      <c r="S4" s="20" t="s">
        <v>7</v>
      </c>
      <c r="T4" s="3"/>
    </row>
    <row r="5" s="1" customFormat="1" ht="13" customHeight="1" spans="1:20">
      <c r="A5" s="3"/>
      <c r="B5" s="24"/>
      <c r="C5" s="7"/>
      <c r="D5" s="7"/>
      <c r="E5" s="7"/>
      <c r="F5" s="8"/>
      <c r="G5" s="8"/>
      <c r="H5" s="8"/>
      <c r="I5" s="8"/>
      <c r="J5" s="8"/>
      <c r="N5" s="16"/>
      <c r="O5" s="16"/>
      <c r="P5" s="17"/>
      <c r="Q5" s="18"/>
      <c r="R5" s="21"/>
      <c r="S5" s="16"/>
      <c r="T5" s="3"/>
    </row>
    <row r="6" s="1" customFormat="1" ht="32" customHeight="1" spans="1:20">
      <c r="A6" s="3"/>
      <c r="B6" s="25" t="s">
        <v>8</v>
      </c>
      <c r="C6" s="9" t="s">
        <v>9</v>
      </c>
      <c r="D6" s="9" t="s">
        <v>10</v>
      </c>
      <c r="E6" s="10" t="s">
        <v>11</v>
      </c>
      <c r="F6" s="9" t="s">
        <v>12</v>
      </c>
      <c r="G6" s="9" t="s">
        <v>13</v>
      </c>
      <c r="H6" s="9" t="s">
        <v>14</v>
      </c>
      <c r="I6" s="9" t="s">
        <v>15</v>
      </c>
      <c r="J6" s="9" t="s">
        <v>16</v>
      </c>
      <c r="K6" s="19" t="s">
        <v>17</v>
      </c>
      <c r="L6" s="19" t="s">
        <v>18</v>
      </c>
      <c r="M6" s="19" t="s">
        <v>19</v>
      </c>
      <c r="N6" s="19" t="s">
        <v>20</v>
      </c>
      <c r="O6" s="9" t="s">
        <v>16</v>
      </c>
      <c r="P6" s="9" t="s">
        <v>21</v>
      </c>
      <c r="Q6" s="9" t="s">
        <v>22</v>
      </c>
      <c r="R6" s="9" t="s">
        <v>23</v>
      </c>
      <c r="S6" s="9" t="s">
        <v>24</v>
      </c>
      <c r="T6" s="22" t="s">
        <v>25</v>
      </c>
    </row>
    <row r="7" s="1" customFormat="1" ht="20" customHeight="1" spans="1:20">
      <c r="A7" s="11"/>
      <c r="B7" s="26">
        <v>1</v>
      </c>
      <c r="C7" s="12" t="s">
        <v>26</v>
      </c>
      <c r="D7" s="27" t="s">
        <v>27</v>
      </c>
      <c r="E7" s="28">
        <v>5000</v>
      </c>
      <c r="F7" s="29">
        <v>3000</v>
      </c>
      <c r="G7" s="29">
        <v>500</v>
      </c>
      <c r="H7" s="28">
        <v>1500</v>
      </c>
      <c r="I7" s="29">
        <v>100</v>
      </c>
      <c r="J7" s="29">
        <f>SUM(E7:I7)</f>
        <v>10100</v>
      </c>
      <c r="K7" s="29">
        <v>252</v>
      </c>
      <c r="L7" s="29">
        <v>112</v>
      </c>
      <c r="M7" s="29">
        <v>12</v>
      </c>
      <c r="N7" s="29">
        <v>798</v>
      </c>
      <c r="O7" s="29">
        <f>SUM(K7:N7)</f>
        <v>1174</v>
      </c>
      <c r="P7" s="29">
        <v>200</v>
      </c>
      <c r="Q7" s="29">
        <v>100</v>
      </c>
      <c r="R7" s="29">
        <f>ROUND(MAX((J7-O7-P7-Q7-5000)*{0.03,0.1,0.2,0.25,0.3,0.35,0.45}-{0,210,1410,2660,4410,7160,15160},0),2)</f>
        <v>152.6</v>
      </c>
      <c r="S7" s="29">
        <f>J7-O7-P7-Q7-R7</f>
        <v>8473.4</v>
      </c>
      <c r="T7" s="30"/>
    </row>
    <row r="8" s="1" customFormat="1" ht="20" customHeight="1" spans="1:20">
      <c r="A8" s="11"/>
      <c r="B8" s="26">
        <v>2</v>
      </c>
      <c r="C8" s="12" t="s">
        <v>28</v>
      </c>
      <c r="D8" s="27" t="s">
        <v>27</v>
      </c>
      <c r="E8" s="28">
        <v>5001</v>
      </c>
      <c r="F8" s="29">
        <v>3001</v>
      </c>
      <c r="G8" s="29">
        <v>501</v>
      </c>
      <c r="H8" s="28">
        <v>1501</v>
      </c>
      <c r="I8" s="29">
        <v>101</v>
      </c>
      <c r="J8" s="29">
        <f t="shared" ref="J8:J24" si="0">SUM(E8:I8)</f>
        <v>10105</v>
      </c>
      <c r="K8" s="29">
        <v>252</v>
      </c>
      <c r="L8" s="29">
        <v>112</v>
      </c>
      <c r="M8" s="28">
        <v>10</v>
      </c>
      <c r="N8" s="29">
        <v>798</v>
      </c>
      <c r="O8" s="29">
        <f t="shared" ref="O8:O24" si="1">SUM(K8:N8)</f>
        <v>1172</v>
      </c>
      <c r="P8" s="28">
        <v>300</v>
      </c>
      <c r="Q8" s="28">
        <v>100</v>
      </c>
      <c r="R8" s="29">
        <f>ROUND(MAX((J8-O8-P8-Q8-5000)*{0.03,0.1,0.2,0.25,0.3,0.35,0.45}-{0,210,1410,2660,4410,7160,15160},0),2)</f>
        <v>143.3</v>
      </c>
      <c r="S8" s="29">
        <f t="shared" ref="S8:S24" si="2">J8-O8-P8-Q8-R8</f>
        <v>8389.7</v>
      </c>
      <c r="T8" s="30"/>
    </row>
    <row r="9" s="1" customFormat="1" ht="20" customHeight="1" spans="1:20">
      <c r="A9" s="11"/>
      <c r="B9" s="26">
        <v>3</v>
      </c>
      <c r="C9" s="12" t="s">
        <v>29</v>
      </c>
      <c r="D9" s="27" t="s">
        <v>27</v>
      </c>
      <c r="E9" s="28">
        <v>5002</v>
      </c>
      <c r="F9" s="29">
        <v>3002</v>
      </c>
      <c r="G9" s="29">
        <v>502</v>
      </c>
      <c r="H9" s="28">
        <v>1502</v>
      </c>
      <c r="I9" s="29">
        <v>102</v>
      </c>
      <c r="J9" s="29">
        <f t="shared" si="0"/>
        <v>10110</v>
      </c>
      <c r="K9" s="29">
        <v>252</v>
      </c>
      <c r="L9" s="29">
        <v>112</v>
      </c>
      <c r="M9" s="29">
        <v>10</v>
      </c>
      <c r="N9" s="29">
        <v>798</v>
      </c>
      <c r="O9" s="29">
        <f t="shared" si="1"/>
        <v>1172</v>
      </c>
      <c r="P9" s="29">
        <v>200</v>
      </c>
      <c r="Q9" s="29">
        <v>100</v>
      </c>
      <c r="R9" s="29">
        <f>ROUND(MAX((J9-O9-P9-Q9-5000)*{0.03,0.1,0.2,0.25,0.3,0.35,0.45}-{0,210,1410,2660,4410,7160,15160},0),2)</f>
        <v>153.8</v>
      </c>
      <c r="S9" s="29">
        <f t="shared" si="2"/>
        <v>8484.2</v>
      </c>
      <c r="T9" s="30"/>
    </row>
    <row r="10" s="1" customFormat="1" ht="20" customHeight="1" spans="1:20">
      <c r="A10" s="11"/>
      <c r="B10" s="26">
        <v>4</v>
      </c>
      <c r="C10" s="12"/>
      <c r="D10" s="27"/>
      <c r="E10" s="28"/>
      <c r="F10" s="29"/>
      <c r="G10" s="28"/>
      <c r="H10" s="28"/>
      <c r="I10" s="28"/>
      <c r="J10" s="29">
        <f t="shared" si="0"/>
        <v>0</v>
      </c>
      <c r="K10" s="28"/>
      <c r="L10" s="28"/>
      <c r="M10" s="28"/>
      <c r="N10" s="28"/>
      <c r="O10" s="29">
        <f t="shared" si="1"/>
        <v>0</v>
      </c>
      <c r="P10" s="28"/>
      <c r="Q10" s="28"/>
      <c r="R10" s="29">
        <f>ROUND(MAX((J10-O10-P10-Q10-5000)*{0.03,0.1,0.2,0.25,0.3,0.35,0.45}-{0,210,1410,2660,4410,7160,15160},0),2)</f>
        <v>0</v>
      </c>
      <c r="S10" s="29">
        <f t="shared" si="2"/>
        <v>0</v>
      </c>
      <c r="T10" s="30"/>
    </row>
    <row r="11" s="1" customFormat="1" ht="20" customHeight="1" spans="1:20">
      <c r="A11" s="11"/>
      <c r="B11" s="26">
        <v>5</v>
      </c>
      <c r="C11" s="12"/>
      <c r="D11" s="27"/>
      <c r="E11" s="28"/>
      <c r="F11" s="29"/>
      <c r="G11" s="29"/>
      <c r="H11" s="28"/>
      <c r="I11" s="29"/>
      <c r="J11" s="29">
        <f t="shared" si="0"/>
        <v>0</v>
      </c>
      <c r="K11" s="29"/>
      <c r="L11" s="29"/>
      <c r="M11" s="29"/>
      <c r="N11" s="29"/>
      <c r="O11" s="29">
        <f t="shared" si="1"/>
        <v>0</v>
      </c>
      <c r="P11" s="29"/>
      <c r="Q11" s="29"/>
      <c r="R11" s="29">
        <f>ROUND(MAX((J11-O11-P11-Q11-5000)*{0.03,0.1,0.2,0.25,0.3,0.35,0.45}-{0,210,1410,2660,4410,7160,15160},0),2)</f>
        <v>0</v>
      </c>
      <c r="S11" s="29">
        <f t="shared" si="2"/>
        <v>0</v>
      </c>
      <c r="T11" s="30"/>
    </row>
    <row r="12" s="1" customFormat="1" ht="20" customHeight="1" spans="1:20">
      <c r="A12" s="11"/>
      <c r="B12" s="26">
        <v>6</v>
      </c>
      <c r="C12" s="12"/>
      <c r="D12" s="27"/>
      <c r="E12" s="28"/>
      <c r="F12" s="29"/>
      <c r="G12" s="28"/>
      <c r="H12" s="28"/>
      <c r="I12" s="28"/>
      <c r="J12" s="29">
        <f t="shared" si="0"/>
        <v>0</v>
      </c>
      <c r="K12" s="28"/>
      <c r="L12" s="28"/>
      <c r="M12" s="28"/>
      <c r="N12" s="28"/>
      <c r="O12" s="29">
        <f t="shared" si="1"/>
        <v>0</v>
      </c>
      <c r="P12" s="28"/>
      <c r="Q12" s="28"/>
      <c r="R12" s="29">
        <f>ROUND(MAX((J12-O12-P12-Q12-5000)*{0.03,0.1,0.2,0.25,0.3,0.35,0.45}-{0,210,1410,2660,4410,7160,15160},0),2)</f>
        <v>0</v>
      </c>
      <c r="S12" s="29">
        <f t="shared" si="2"/>
        <v>0</v>
      </c>
      <c r="T12" s="30"/>
    </row>
    <row r="13" s="1" customFormat="1" ht="20" customHeight="1" spans="1:20">
      <c r="A13" s="11"/>
      <c r="B13" s="26">
        <v>7</v>
      </c>
      <c r="C13" s="12"/>
      <c r="D13" s="27"/>
      <c r="E13" s="28"/>
      <c r="F13" s="29"/>
      <c r="G13" s="28"/>
      <c r="H13" s="28"/>
      <c r="I13" s="28"/>
      <c r="J13" s="29">
        <f t="shared" si="0"/>
        <v>0</v>
      </c>
      <c r="K13" s="28"/>
      <c r="L13" s="28"/>
      <c r="M13" s="28"/>
      <c r="N13" s="28"/>
      <c r="O13" s="29">
        <f t="shared" si="1"/>
        <v>0</v>
      </c>
      <c r="P13" s="28"/>
      <c r="Q13" s="28"/>
      <c r="R13" s="29">
        <f>ROUND(MAX((J13-O13-P13-Q13-5000)*{0.03,0.1,0.2,0.25,0.3,0.35,0.45}-{0,210,1410,2660,4410,7160,15160},0),2)</f>
        <v>0</v>
      </c>
      <c r="S13" s="29">
        <f t="shared" si="2"/>
        <v>0</v>
      </c>
      <c r="T13" s="30"/>
    </row>
    <row r="14" s="1" customFormat="1" ht="20" customHeight="1" spans="1:20">
      <c r="A14" s="11"/>
      <c r="B14" s="26">
        <v>8</v>
      </c>
      <c r="C14" s="12"/>
      <c r="D14" s="27"/>
      <c r="E14" s="28"/>
      <c r="F14" s="29"/>
      <c r="G14" s="28"/>
      <c r="H14" s="28"/>
      <c r="I14" s="28"/>
      <c r="J14" s="29">
        <f t="shared" si="0"/>
        <v>0</v>
      </c>
      <c r="K14" s="28"/>
      <c r="L14" s="28"/>
      <c r="M14" s="28"/>
      <c r="N14" s="28"/>
      <c r="O14" s="29">
        <f t="shared" si="1"/>
        <v>0</v>
      </c>
      <c r="P14" s="28"/>
      <c r="Q14" s="28"/>
      <c r="R14" s="29">
        <f>ROUND(MAX((J14-O14-P14-Q14-5000)*{0.03,0.1,0.2,0.25,0.3,0.35,0.45}-{0,210,1410,2660,4410,7160,15160},0),2)</f>
        <v>0</v>
      </c>
      <c r="S14" s="29">
        <f t="shared" si="2"/>
        <v>0</v>
      </c>
      <c r="T14" s="30"/>
    </row>
    <row r="15" s="1" customFormat="1" ht="20" customHeight="1" spans="1:20">
      <c r="A15" s="11"/>
      <c r="B15" s="26">
        <v>9</v>
      </c>
      <c r="C15" s="12"/>
      <c r="D15" s="27"/>
      <c r="E15" s="28"/>
      <c r="F15" s="29"/>
      <c r="G15" s="28"/>
      <c r="H15" s="28"/>
      <c r="I15" s="28"/>
      <c r="J15" s="29">
        <f t="shared" si="0"/>
        <v>0</v>
      </c>
      <c r="K15" s="28"/>
      <c r="L15" s="28"/>
      <c r="M15" s="28"/>
      <c r="N15" s="28"/>
      <c r="O15" s="29">
        <f t="shared" si="1"/>
        <v>0</v>
      </c>
      <c r="P15" s="28"/>
      <c r="Q15" s="28"/>
      <c r="R15" s="29">
        <f>ROUND(MAX((J15-O15-P15-Q15-5000)*{0.03,0.1,0.2,0.25,0.3,0.35,0.45}-{0,210,1410,2660,4410,7160,15160},0),2)</f>
        <v>0</v>
      </c>
      <c r="S15" s="29">
        <f t="shared" si="2"/>
        <v>0</v>
      </c>
      <c r="T15" s="30"/>
    </row>
    <row r="16" s="1" customFormat="1" ht="20" customHeight="1" spans="1:20">
      <c r="A16" s="11"/>
      <c r="B16" s="26">
        <v>10</v>
      </c>
      <c r="C16" s="12"/>
      <c r="D16" s="27"/>
      <c r="E16" s="28"/>
      <c r="F16" s="29"/>
      <c r="G16" s="29"/>
      <c r="H16" s="28"/>
      <c r="I16" s="29"/>
      <c r="J16" s="29">
        <f t="shared" si="0"/>
        <v>0</v>
      </c>
      <c r="K16" s="29"/>
      <c r="L16" s="29"/>
      <c r="M16" s="29"/>
      <c r="N16" s="29"/>
      <c r="O16" s="29">
        <f t="shared" si="1"/>
        <v>0</v>
      </c>
      <c r="P16" s="29"/>
      <c r="Q16" s="29"/>
      <c r="R16" s="29">
        <f>ROUND(MAX((J16-O16-P16-Q16-5000)*{0.03,0.1,0.2,0.25,0.3,0.35,0.45}-{0,210,1410,2660,4410,7160,15160},0),2)</f>
        <v>0</v>
      </c>
      <c r="S16" s="29">
        <f t="shared" si="2"/>
        <v>0</v>
      </c>
      <c r="T16" s="30"/>
    </row>
    <row r="17" s="1" customFormat="1" ht="20" customHeight="1" spans="1:20">
      <c r="A17" s="11"/>
      <c r="B17" s="26">
        <v>11</v>
      </c>
      <c r="C17" s="12"/>
      <c r="D17" s="27"/>
      <c r="E17" s="28"/>
      <c r="F17" s="29"/>
      <c r="G17" s="29"/>
      <c r="H17" s="28"/>
      <c r="I17" s="29"/>
      <c r="J17" s="29">
        <f t="shared" si="0"/>
        <v>0</v>
      </c>
      <c r="K17" s="29"/>
      <c r="L17" s="29"/>
      <c r="M17" s="29"/>
      <c r="N17" s="29"/>
      <c r="O17" s="29">
        <f t="shared" si="1"/>
        <v>0</v>
      </c>
      <c r="P17" s="29"/>
      <c r="Q17" s="29"/>
      <c r="R17" s="29">
        <f>ROUND(MAX((J17-O17-P17-Q17-5000)*{0.03,0.1,0.2,0.25,0.3,0.35,0.45}-{0,210,1410,2660,4410,7160,15160},0),2)</f>
        <v>0</v>
      </c>
      <c r="S17" s="29">
        <f t="shared" si="2"/>
        <v>0</v>
      </c>
      <c r="T17" s="30"/>
    </row>
    <row r="18" s="1" customFormat="1" ht="20" customHeight="1" spans="1:20">
      <c r="A18" s="11"/>
      <c r="B18" s="26">
        <v>12</v>
      </c>
      <c r="C18" s="12"/>
      <c r="D18" s="27"/>
      <c r="E18" s="28"/>
      <c r="F18" s="29"/>
      <c r="G18" s="29"/>
      <c r="H18" s="28"/>
      <c r="I18" s="29"/>
      <c r="J18" s="29">
        <f t="shared" si="0"/>
        <v>0</v>
      </c>
      <c r="K18" s="29"/>
      <c r="L18" s="29"/>
      <c r="M18" s="29"/>
      <c r="N18" s="29"/>
      <c r="O18" s="29">
        <f t="shared" si="1"/>
        <v>0</v>
      </c>
      <c r="P18" s="29"/>
      <c r="Q18" s="29"/>
      <c r="R18" s="29">
        <f>ROUND(MAX((J18-O18-P18-Q18-5000)*{0.03,0.1,0.2,0.25,0.3,0.35,0.45}-{0,210,1410,2660,4410,7160,15160},0),2)</f>
        <v>0</v>
      </c>
      <c r="S18" s="29">
        <f t="shared" si="2"/>
        <v>0</v>
      </c>
      <c r="T18" s="30"/>
    </row>
    <row r="19" s="1" customFormat="1" ht="20" customHeight="1" spans="1:20">
      <c r="A19" s="11"/>
      <c r="B19" s="26">
        <v>13</v>
      </c>
      <c r="C19" s="12"/>
      <c r="D19" s="27"/>
      <c r="E19" s="28"/>
      <c r="F19" s="29"/>
      <c r="G19" s="29"/>
      <c r="H19" s="28"/>
      <c r="I19" s="29"/>
      <c r="J19" s="29">
        <f t="shared" si="0"/>
        <v>0</v>
      </c>
      <c r="K19" s="29"/>
      <c r="L19" s="29"/>
      <c r="M19" s="29"/>
      <c r="N19" s="29"/>
      <c r="O19" s="29">
        <f t="shared" si="1"/>
        <v>0</v>
      </c>
      <c r="P19" s="29"/>
      <c r="Q19" s="29"/>
      <c r="R19" s="29">
        <f>ROUND(MAX((J19-O19-P19-Q19-5000)*{0.03,0.1,0.2,0.25,0.3,0.35,0.45}-{0,210,1410,2660,4410,7160,15160},0),2)</f>
        <v>0</v>
      </c>
      <c r="S19" s="29">
        <f t="shared" si="2"/>
        <v>0</v>
      </c>
      <c r="T19" s="30"/>
    </row>
    <row r="20" s="1" customFormat="1" ht="20" customHeight="1" spans="1:20">
      <c r="A20" s="11"/>
      <c r="B20" s="26">
        <v>14</v>
      </c>
      <c r="C20" s="12"/>
      <c r="D20" s="27"/>
      <c r="E20" s="28"/>
      <c r="F20" s="29"/>
      <c r="G20" s="29"/>
      <c r="H20" s="28"/>
      <c r="I20" s="29"/>
      <c r="J20" s="29">
        <f t="shared" si="0"/>
        <v>0</v>
      </c>
      <c r="K20" s="29"/>
      <c r="L20" s="29"/>
      <c r="M20" s="29"/>
      <c r="N20" s="29"/>
      <c r="O20" s="29">
        <f t="shared" si="1"/>
        <v>0</v>
      </c>
      <c r="P20" s="29"/>
      <c r="Q20" s="29"/>
      <c r="R20" s="29">
        <f>ROUND(MAX((J20-O20-P20-Q20-5000)*{0.03,0.1,0.2,0.25,0.3,0.35,0.45}-{0,210,1410,2660,4410,7160,15160},0),2)</f>
        <v>0</v>
      </c>
      <c r="S20" s="29">
        <f t="shared" si="2"/>
        <v>0</v>
      </c>
      <c r="T20" s="30"/>
    </row>
    <row r="21" s="1" customFormat="1" ht="20" customHeight="1" spans="1:20">
      <c r="A21" s="11"/>
      <c r="B21" s="26">
        <v>15</v>
      </c>
      <c r="C21" s="12"/>
      <c r="D21" s="27"/>
      <c r="E21" s="28"/>
      <c r="F21" s="29"/>
      <c r="G21" s="29"/>
      <c r="H21" s="28"/>
      <c r="I21" s="29"/>
      <c r="J21" s="29">
        <f t="shared" si="0"/>
        <v>0</v>
      </c>
      <c r="K21" s="29"/>
      <c r="L21" s="29"/>
      <c r="M21" s="29"/>
      <c r="N21" s="29"/>
      <c r="O21" s="29">
        <f t="shared" si="1"/>
        <v>0</v>
      </c>
      <c r="P21" s="29"/>
      <c r="Q21" s="29"/>
      <c r="R21" s="29">
        <f>ROUND(MAX((J21-O21-P21-Q21-5000)*{0.03,0.1,0.2,0.25,0.3,0.35,0.45}-{0,210,1410,2660,4410,7160,15160},0),2)</f>
        <v>0</v>
      </c>
      <c r="S21" s="29">
        <f t="shared" si="2"/>
        <v>0</v>
      </c>
      <c r="T21" s="30"/>
    </row>
    <row r="22" s="1" customFormat="1" ht="20" customHeight="1" spans="1:20">
      <c r="A22" s="11"/>
      <c r="B22" s="26">
        <v>16</v>
      </c>
      <c r="C22" s="12"/>
      <c r="D22" s="27"/>
      <c r="E22" s="28"/>
      <c r="F22" s="29"/>
      <c r="G22" s="29"/>
      <c r="H22" s="28"/>
      <c r="I22" s="29"/>
      <c r="J22" s="29">
        <f t="shared" si="0"/>
        <v>0</v>
      </c>
      <c r="K22" s="29"/>
      <c r="L22" s="29"/>
      <c r="M22" s="29"/>
      <c r="N22" s="29"/>
      <c r="O22" s="29">
        <f t="shared" si="1"/>
        <v>0</v>
      </c>
      <c r="P22" s="29"/>
      <c r="Q22" s="29"/>
      <c r="R22" s="29">
        <f>ROUND(MAX((J22-O22-P22-Q22-5000)*{0.03,0.1,0.2,0.25,0.3,0.35,0.45}-{0,210,1410,2660,4410,7160,15160},0),2)</f>
        <v>0</v>
      </c>
      <c r="S22" s="29">
        <f t="shared" si="2"/>
        <v>0</v>
      </c>
      <c r="T22" s="30"/>
    </row>
    <row r="23" s="1" customFormat="1" ht="20" customHeight="1" spans="1:20">
      <c r="A23" s="11"/>
      <c r="B23" s="26">
        <v>17</v>
      </c>
      <c r="C23" s="12"/>
      <c r="D23" s="27"/>
      <c r="E23" s="28"/>
      <c r="F23" s="29"/>
      <c r="G23" s="29"/>
      <c r="H23" s="28"/>
      <c r="I23" s="29"/>
      <c r="J23" s="29">
        <f t="shared" si="0"/>
        <v>0</v>
      </c>
      <c r="K23" s="29"/>
      <c r="L23" s="29"/>
      <c r="M23" s="29"/>
      <c r="N23" s="29"/>
      <c r="O23" s="29">
        <f t="shared" si="1"/>
        <v>0</v>
      </c>
      <c r="P23" s="29"/>
      <c r="Q23" s="29"/>
      <c r="R23" s="29">
        <f>ROUND(MAX((J23-O23-P23-Q23-5000)*{0.03,0.1,0.2,0.25,0.3,0.35,0.45}-{0,210,1410,2660,4410,7160,15160},0),2)</f>
        <v>0</v>
      </c>
      <c r="S23" s="29">
        <f t="shared" si="2"/>
        <v>0</v>
      </c>
      <c r="T23" s="30"/>
    </row>
    <row r="24" s="1" customFormat="1" ht="20" customHeight="1" spans="1:20">
      <c r="A24" s="11"/>
      <c r="B24" s="26">
        <v>18</v>
      </c>
      <c r="C24" s="12"/>
      <c r="D24" s="27"/>
      <c r="E24" s="28"/>
      <c r="F24" s="29"/>
      <c r="G24" s="29"/>
      <c r="H24" s="28"/>
      <c r="I24" s="29"/>
      <c r="J24" s="29">
        <f t="shared" si="0"/>
        <v>0</v>
      </c>
      <c r="K24" s="29"/>
      <c r="L24" s="29"/>
      <c r="M24" s="29"/>
      <c r="N24" s="29"/>
      <c r="O24" s="29">
        <f t="shared" si="1"/>
        <v>0</v>
      </c>
      <c r="P24" s="29"/>
      <c r="Q24" s="29"/>
      <c r="R24" s="29">
        <f>ROUND(MAX((J24-O24-P24-Q24-5000)*{0.03,0.1,0.2,0.25,0.3,0.35,0.45}-{0,210,1410,2660,4410,7160,15160},0),2)</f>
        <v>0</v>
      </c>
      <c r="S24" s="29">
        <f t="shared" si="2"/>
        <v>0</v>
      </c>
      <c r="T24" s="30"/>
    </row>
    <row r="25" s="1" customFormat="1" ht="33" customHeight="1" spans="1:20">
      <c r="A25" s="11"/>
      <c r="B25" s="26" t="s">
        <v>16</v>
      </c>
      <c r="C25" s="26"/>
      <c r="D25" s="26"/>
      <c r="E25" s="28">
        <f>SUM(E7:E24)</f>
        <v>15003</v>
      </c>
      <c r="F25" s="28">
        <f t="shared" ref="F25:S25" si="3">SUM(F7:F24)</f>
        <v>9003</v>
      </c>
      <c r="G25" s="28">
        <f t="shared" si="3"/>
        <v>1503</v>
      </c>
      <c r="H25" s="28">
        <f t="shared" si="3"/>
        <v>4503</v>
      </c>
      <c r="I25" s="28">
        <f t="shared" si="3"/>
        <v>303</v>
      </c>
      <c r="J25" s="28">
        <f t="shared" si="3"/>
        <v>30315</v>
      </c>
      <c r="K25" s="28">
        <f t="shared" si="3"/>
        <v>756</v>
      </c>
      <c r="L25" s="28">
        <f t="shared" si="3"/>
        <v>336</v>
      </c>
      <c r="M25" s="28">
        <f t="shared" si="3"/>
        <v>32</v>
      </c>
      <c r="N25" s="28">
        <f t="shared" si="3"/>
        <v>2394</v>
      </c>
      <c r="O25" s="28">
        <f t="shared" si="3"/>
        <v>3518</v>
      </c>
      <c r="P25" s="28">
        <f t="shared" si="3"/>
        <v>700</v>
      </c>
      <c r="Q25" s="28">
        <f t="shared" si="3"/>
        <v>300</v>
      </c>
      <c r="R25" s="28">
        <f t="shared" si="3"/>
        <v>449.7</v>
      </c>
      <c r="S25" s="28">
        <f t="shared" si="3"/>
        <v>25347.3</v>
      </c>
      <c r="T25" s="31"/>
    </row>
    <row r="26" ht="10" customHeight="1"/>
    <row r="27" customHeight="1" spans="3:17">
      <c r="C27" s="1" t="s">
        <v>30</v>
      </c>
      <c r="J27" s="1" t="s">
        <v>31</v>
      </c>
      <c r="Q27" s="1" t="s">
        <v>32</v>
      </c>
    </row>
  </sheetData>
  <mergeCells count="4">
    <mergeCell ref="B2:T2"/>
    <mergeCell ref="B4:C4"/>
    <mergeCell ref="K4:L4"/>
    <mergeCell ref="B25:D2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2"/>
  <sheetViews>
    <sheetView showGridLines="0" tabSelected="1" topLeftCell="A11" workbookViewId="0">
      <selection activeCell="G33" sqref="G33"/>
    </sheetView>
  </sheetViews>
  <sheetFormatPr defaultColWidth="9" defaultRowHeight="21" customHeight="1"/>
  <cols>
    <col min="1" max="1" width="3.36111111111111" style="1" customWidth="1"/>
    <col min="2" max="2" width="11.8148148148148" style="1" customWidth="1"/>
    <col min="3" max="3" width="9" style="1"/>
    <col min="4" max="4" width="12.9074074074074" style="1"/>
    <col min="5" max="7" width="12.8148148148148" style="1"/>
    <col min="8" max="9" width="11.6388888888889" style="1" customWidth="1"/>
    <col min="10" max="12" width="9.90740740740741" style="1" customWidth="1"/>
    <col min="13" max="13" width="11.8148148148148" style="1" customWidth="1"/>
    <col min="14" max="14" width="12.8148148148148" style="1"/>
    <col min="15" max="15" width="13" style="1" customWidth="1"/>
    <col min="16" max="16" width="12.6388888888889" style="1" customWidth="1"/>
    <col min="17" max="17" width="10.3611111111111" style="1"/>
    <col min="18" max="18" width="12.9074074074074" style="1"/>
    <col min="19" max="19" width="11" style="1" customWidth="1"/>
    <col min="20" max="16383" width="9" style="1"/>
  </cols>
  <sheetData>
    <row r="1" s="1" customFormat="1" ht="10" customHeight="1"/>
    <row r="2" s="1" customFormat="1" ht="34" customHeight="1" spans="2:19">
      <c r="B2" s="2" t="s">
        <v>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="1" customFormat="1" ht="11" customHeight="1"/>
    <row r="4" s="1" customFormat="1" ht="15" customHeight="1" spans="1:19">
      <c r="A4" s="3"/>
      <c r="B4" s="4" t="s">
        <v>3</v>
      </c>
      <c r="C4" s="4"/>
      <c r="D4" s="5"/>
      <c r="E4" s="6"/>
      <c r="F4" s="6"/>
      <c r="G4" s="6"/>
      <c r="H4" s="6"/>
      <c r="I4" s="1" t="s">
        <v>4</v>
      </c>
      <c r="J4" s="14" t="s">
        <v>34</v>
      </c>
      <c r="K4" s="14"/>
      <c r="M4" s="6"/>
      <c r="N4" s="6"/>
      <c r="O4" s="5"/>
      <c r="P4" s="15"/>
      <c r="Q4" s="20" t="s">
        <v>6</v>
      </c>
      <c r="R4" s="20" t="s">
        <v>7</v>
      </c>
      <c r="S4" s="3"/>
    </row>
    <row r="5" s="1" customFormat="1" ht="5" customHeight="1" spans="1:19">
      <c r="A5" s="3"/>
      <c r="B5" s="7"/>
      <c r="C5" s="7"/>
      <c r="D5" s="7"/>
      <c r="E5" s="8"/>
      <c r="F5" s="8"/>
      <c r="G5" s="8"/>
      <c r="H5" s="8"/>
      <c r="I5" s="8"/>
      <c r="M5" s="16"/>
      <c r="N5" s="16"/>
      <c r="O5" s="17"/>
      <c r="P5" s="18"/>
      <c r="Q5" s="21"/>
      <c r="R5" s="16"/>
      <c r="S5" s="3"/>
    </row>
    <row r="6" s="1" customFormat="1" ht="32" customHeight="1" spans="1:19">
      <c r="A6" s="3"/>
      <c r="B6" s="9" t="s">
        <v>9</v>
      </c>
      <c r="C6" s="9" t="s">
        <v>10</v>
      </c>
      <c r="D6" s="10" t="s">
        <v>11</v>
      </c>
      <c r="E6" s="9" t="s">
        <v>12</v>
      </c>
      <c r="F6" s="9" t="s">
        <v>13</v>
      </c>
      <c r="G6" s="9" t="s">
        <v>14</v>
      </c>
      <c r="H6" s="9" t="s">
        <v>15</v>
      </c>
      <c r="I6" s="9" t="s">
        <v>16</v>
      </c>
      <c r="J6" s="19" t="s">
        <v>17</v>
      </c>
      <c r="K6" s="19" t="s">
        <v>18</v>
      </c>
      <c r="L6" s="19" t="s">
        <v>19</v>
      </c>
      <c r="M6" s="19" t="s">
        <v>20</v>
      </c>
      <c r="N6" s="9" t="s">
        <v>16</v>
      </c>
      <c r="O6" s="9" t="s">
        <v>21</v>
      </c>
      <c r="P6" s="9" t="s">
        <v>22</v>
      </c>
      <c r="Q6" s="9" t="s">
        <v>23</v>
      </c>
      <c r="R6" s="9" t="s">
        <v>24</v>
      </c>
      <c r="S6" s="22" t="s">
        <v>25</v>
      </c>
    </row>
    <row r="7" s="1" customFormat="1" ht="20" customHeight="1" spans="1:19">
      <c r="A7" s="11"/>
      <c r="B7" s="12" t="s">
        <v>26</v>
      </c>
      <c r="C7" s="13" t="str">
        <f>IFERROR(VLOOKUP(B7,员工工资表!$C:$T,2,FALSE),"")</f>
        <v>财务部</v>
      </c>
      <c r="D7" s="13">
        <f>IFERROR(VLOOKUP(B7,员工工资表!$C:$T,3,FALSE),"")</f>
        <v>5000</v>
      </c>
      <c r="E7" s="13">
        <f>IFERROR(VLOOKUP(B7,员工工资表!$C:$T,4,FALSE),"")</f>
        <v>3000</v>
      </c>
      <c r="F7" s="13">
        <f>IFERROR(VLOOKUP(B7,员工工资表!$C:$T,5,FALSE),"")</f>
        <v>500</v>
      </c>
      <c r="G7" s="13">
        <f>IFERROR(VLOOKUP(B7,员工工资表!$C:$T,6,FALSE),"")</f>
        <v>1500</v>
      </c>
      <c r="H7" s="13">
        <f>IFERROR(VLOOKUP(B7,员工工资表!$C:$T,7,FALSE),"")</f>
        <v>100</v>
      </c>
      <c r="I7" s="13">
        <f>IFERROR(VLOOKUP(B7,员工工资表!$C:$T,8,FALSE),"")</f>
        <v>10100</v>
      </c>
      <c r="J7" s="13">
        <f>IFERROR(VLOOKUP(B7,员工工资表!$C:$T,9,FALSE),"")</f>
        <v>252</v>
      </c>
      <c r="K7" s="13">
        <f>IFERROR(VLOOKUP(B7,员工工资表!$C:$T,10,FALSE),"")</f>
        <v>112</v>
      </c>
      <c r="L7" s="13">
        <f>IFERROR(VLOOKUP(B7,员工工资表!$C:$T,11,FALSE),"")</f>
        <v>12</v>
      </c>
      <c r="M7" s="13">
        <f>IFERROR(VLOOKUP(B7,员工工资表!$C:$T,12,FALSE),"")</f>
        <v>798</v>
      </c>
      <c r="N7" s="13">
        <f>IFERROR(VLOOKUP(B7,员工工资表!$C:$T,13,FALSE),"")</f>
        <v>1174</v>
      </c>
      <c r="O7" s="13">
        <f>IFERROR(VLOOKUP(B7,员工工资表!$C:$T,14,FALSE),"")</f>
        <v>200</v>
      </c>
      <c r="P7" s="13">
        <f>IFERROR(VLOOKUP(B7,员工工资表!$C:$T,15,FALSE),"")</f>
        <v>100</v>
      </c>
      <c r="Q7" s="13">
        <f>IFERROR(VLOOKUP(B7,员工工资表!$C:$T,16,FALSE),"")</f>
        <v>152.6</v>
      </c>
      <c r="R7" s="13">
        <f>IFERROR(VLOOKUP(B7,员工工资表!$C:$T,17,FALSE),"")</f>
        <v>8473.4</v>
      </c>
      <c r="S7" s="23"/>
    </row>
    <row r="8" s="1" customFormat="1" ht="20" customHeight="1"/>
    <row r="9" ht="15" customHeight="1" spans="2:19">
      <c r="B9" s="4" t="s">
        <v>3</v>
      </c>
      <c r="C9" s="4"/>
      <c r="D9" s="5"/>
      <c r="E9" s="6"/>
      <c r="F9" s="6"/>
      <c r="G9" s="6"/>
      <c r="H9" s="6"/>
      <c r="I9" s="1" t="s">
        <v>4</v>
      </c>
      <c r="J9" s="14" t="s">
        <v>34</v>
      </c>
      <c r="K9" s="14"/>
      <c r="M9" s="6"/>
      <c r="N9" s="6"/>
      <c r="O9" s="5"/>
      <c r="P9" s="15"/>
      <c r="Q9" s="20" t="s">
        <v>6</v>
      </c>
      <c r="R9" s="20" t="s">
        <v>7</v>
      </c>
      <c r="S9" s="3"/>
    </row>
    <row r="10" ht="5" customHeight="1" spans="2:19">
      <c r="B10" s="7"/>
      <c r="C10" s="7"/>
      <c r="D10" s="7"/>
      <c r="E10" s="8"/>
      <c r="F10" s="8"/>
      <c r="G10" s="8"/>
      <c r="H10" s="8"/>
      <c r="I10" s="8"/>
      <c r="M10" s="16"/>
      <c r="N10" s="16"/>
      <c r="O10" s="17"/>
      <c r="P10" s="18"/>
      <c r="Q10" s="21"/>
      <c r="R10" s="16"/>
      <c r="S10" s="3"/>
    </row>
    <row r="11" customHeight="1" spans="2:19">
      <c r="B11" s="9" t="s">
        <v>9</v>
      </c>
      <c r="C11" s="9" t="s">
        <v>10</v>
      </c>
      <c r="D11" s="10" t="s">
        <v>11</v>
      </c>
      <c r="E11" s="9" t="s">
        <v>12</v>
      </c>
      <c r="F11" s="9" t="s">
        <v>13</v>
      </c>
      <c r="G11" s="9" t="s">
        <v>14</v>
      </c>
      <c r="H11" s="9" t="s">
        <v>15</v>
      </c>
      <c r="I11" s="9" t="s">
        <v>16</v>
      </c>
      <c r="J11" s="19" t="s">
        <v>17</v>
      </c>
      <c r="K11" s="19" t="s">
        <v>18</v>
      </c>
      <c r="L11" s="19" t="s">
        <v>19</v>
      </c>
      <c r="M11" s="19" t="s">
        <v>20</v>
      </c>
      <c r="N11" s="9" t="s">
        <v>16</v>
      </c>
      <c r="O11" s="9" t="s">
        <v>21</v>
      </c>
      <c r="P11" s="9" t="s">
        <v>22</v>
      </c>
      <c r="Q11" s="9" t="s">
        <v>23</v>
      </c>
      <c r="R11" s="9" t="s">
        <v>24</v>
      </c>
      <c r="S11" s="22" t="s">
        <v>25</v>
      </c>
    </row>
    <row r="12" customHeight="1" spans="2:19">
      <c r="B12" s="12" t="s">
        <v>28</v>
      </c>
      <c r="C12" s="13" t="str">
        <f>IFERROR(VLOOKUP(B12,员工工资表!$C:$T,2,FALSE),"")</f>
        <v>财务部</v>
      </c>
      <c r="D12" s="13">
        <f>IFERROR(VLOOKUP(B12,员工工资表!$C:$T,3,FALSE),"")</f>
        <v>5001</v>
      </c>
      <c r="E12" s="13">
        <f>IFERROR(VLOOKUP(B12,员工工资表!$C:$T,4,FALSE),"")</f>
        <v>3001</v>
      </c>
      <c r="F12" s="13">
        <f>IFERROR(VLOOKUP(B12,员工工资表!$C:$T,5,FALSE),"")</f>
        <v>501</v>
      </c>
      <c r="G12" s="13">
        <f>IFERROR(VLOOKUP(B12,员工工资表!$C:$T,6,FALSE),"")</f>
        <v>1501</v>
      </c>
      <c r="H12" s="13">
        <f>IFERROR(VLOOKUP(B12,员工工资表!$C:$T,7,FALSE),"")</f>
        <v>101</v>
      </c>
      <c r="I12" s="13">
        <f>IFERROR(VLOOKUP(B12,员工工资表!$C:$T,8,FALSE),"")</f>
        <v>10105</v>
      </c>
      <c r="J12" s="13">
        <f>IFERROR(VLOOKUP(B12,员工工资表!$C:$T,9,FALSE),"")</f>
        <v>252</v>
      </c>
      <c r="K12" s="13">
        <f>IFERROR(VLOOKUP(B12,员工工资表!$C:$T,10,FALSE),"")</f>
        <v>112</v>
      </c>
      <c r="L12" s="13">
        <f>IFERROR(VLOOKUP(B12,员工工资表!$C:$T,11,FALSE),"")</f>
        <v>10</v>
      </c>
      <c r="M12" s="13">
        <f>IFERROR(VLOOKUP(B12,员工工资表!$C:$T,12,FALSE),"")</f>
        <v>798</v>
      </c>
      <c r="N12" s="13">
        <f>IFERROR(VLOOKUP(B12,员工工资表!$C:$T,13,FALSE),"")</f>
        <v>1172</v>
      </c>
      <c r="O12" s="13">
        <f>IFERROR(VLOOKUP(B12,员工工资表!$C:$T,14,FALSE),"")</f>
        <v>300</v>
      </c>
      <c r="P12" s="13">
        <f>IFERROR(VLOOKUP(B12,员工工资表!$C:$T,15,FALSE),"")</f>
        <v>100</v>
      </c>
      <c r="Q12" s="13">
        <f>IFERROR(VLOOKUP(B12,员工工资表!$C:$T,16,FALSE),"")</f>
        <v>143.3</v>
      </c>
      <c r="R12" s="13">
        <f>IFERROR(VLOOKUP(B12,员工工资表!$C:$T,17,FALSE),"")</f>
        <v>8389.7</v>
      </c>
      <c r="S12" s="23"/>
    </row>
    <row r="13" ht="20" customHeight="1"/>
    <row r="14" ht="15" customHeight="1" spans="2:19">
      <c r="B14" s="4" t="s">
        <v>3</v>
      </c>
      <c r="C14" s="4"/>
      <c r="D14" s="5"/>
      <c r="E14" s="6"/>
      <c r="F14" s="6"/>
      <c r="G14" s="6"/>
      <c r="H14" s="6"/>
      <c r="I14" s="1" t="s">
        <v>4</v>
      </c>
      <c r="J14" s="14" t="s">
        <v>34</v>
      </c>
      <c r="K14" s="14"/>
      <c r="M14" s="6"/>
      <c r="N14" s="6"/>
      <c r="O14" s="5"/>
      <c r="P14" s="15"/>
      <c r="Q14" s="20" t="s">
        <v>6</v>
      </c>
      <c r="R14" s="20" t="s">
        <v>7</v>
      </c>
      <c r="S14" s="3"/>
    </row>
    <row r="15" ht="5" customHeight="1" spans="2:19">
      <c r="B15" s="7"/>
      <c r="C15" s="7"/>
      <c r="D15" s="7"/>
      <c r="E15" s="8"/>
      <c r="F15" s="8"/>
      <c r="G15" s="8"/>
      <c r="H15" s="8"/>
      <c r="I15" s="8"/>
      <c r="M15" s="16"/>
      <c r="N15" s="16"/>
      <c r="O15" s="17"/>
      <c r="P15" s="18"/>
      <c r="Q15" s="21"/>
      <c r="R15" s="16"/>
      <c r="S15" s="3"/>
    </row>
    <row r="16" customHeight="1" spans="2:19">
      <c r="B16" s="9" t="s">
        <v>9</v>
      </c>
      <c r="C16" s="9" t="s">
        <v>10</v>
      </c>
      <c r="D16" s="10" t="s">
        <v>11</v>
      </c>
      <c r="E16" s="9" t="s">
        <v>12</v>
      </c>
      <c r="F16" s="9" t="s">
        <v>13</v>
      </c>
      <c r="G16" s="9" t="s">
        <v>14</v>
      </c>
      <c r="H16" s="9" t="s">
        <v>15</v>
      </c>
      <c r="I16" s="9" t="s">
        <v>16</v>
      </c>
      <c r="J16" s="19" t="s">
        <v>17</v>
      </c>
      <c r="K16" s="19" t="s">
        <v>18</v>
      </c>
      <c r="L16" s="19" t="s">
        <v>19</v>
      </c>
      <c r="M16" s="19" t="s">
        <v>20</v>
      </c>
      <c r="N16" s="9" t="s">
        <v>16</v>
      </c>
      <c r="O16" s="9" t="s">
        <v>21</v>
      </c>
      <c r="P16" s="9" t="s">
        <v>22</v>
      </c>
      <c r="Q16" s="9" t="s">
        <v>23</v>
      </c>
      <c r="R16" s="9" t="s">
        <v>24</v>
      </c>
      <c r="S16" s="22" t="s">
        <v>25</v>
      </c>
    </row>
    <row r="17" customHeight="1" spans="2:19">
      <c r="B17" s="12" t="s">
        <v>29</v>
      </c>
      <c r="C17" s="13" t="str">
        <f>IFERROR(VLOOKUP(B17,员工工资表!$C:$T,2,FALSE),"")</f>
        <v>财务部</v>
      </c>
      <c r="D17" s="13">
        <f>IFERROR(VLOOKUP(B17,员工工资表!$C:$T,3,FALSE),"")</f>
        <v>5002</v>
      </c>
      <c r="E17" s="13">
        <f>IFERROR(VLOOKUP(B17,员工工资表!$C:$T,4,FALSE),"")</f>
        <v>3002</v>
      </c>
      <c r="F17" s="13">
        <f>IFERROR(VLOOKUP(B17,员工工资表!$C:$T,5,FALSE),"")</f>
        <v>502</v>
      </c>
      <c r="G17" s="13">
        <f>IFERROR(VLOOKUP(B17,员工工资表!$C:$T,6,FALSE),"")</f>
        <v>1502</v>
      </c>
      <c r="H17" s="13">
        <f>IFERROR(VLOOKUP(B17,员工工资表!$C:$T,7,FALSE),"")</f>
        <v>102</v>
      </c>
      <c r="I17" s="13">
        <f>IFERROR(VLOOKUP(B17,员工工资表!$C:$T,8,FALSE),"")</f>
        <v>10110</v>
      </c>
      <c r="J17" s="13">
        <f>IFERROR(VLOOKUP(B17,员工工资表!$C:$T,9,FALSE),"")</f>
        <v>252</v>
      </c>
      <c r="K17" s="13">
        <f>IFERROR(VLOOKUP(B17,员工工资表!$C:$T,10,FALSE),"")</f>
        <v>112</v>
      </c>
      <c r="L17" s="13">
        <f>IFERROR(VLOOKUP(B17,员工工资表!$C:$T,11,FALSE),"")</f>
        <v>10</v>
      </c>
      <c r="M17" s="13">
        <f>IFERROR(VLOOKUP(B17,员工工资表!$C:$T,12,FALSE),"")</f>
        <v>798</v>
      </c>
      <c r="N17" s="13">
        <f>IFERROR(VLOOKUP(B17,员工工资表!$C:$T,13,FALSE),"")</f>
        <v>1172</v>
      </c>
      <c r="O17" s="13">
        <f>IFERROR(VLOOKUP(B17,员工工资表!$C:$T,14,FALSE),"")</f>
        <v>200</v>
      </c>
      <c r="P17" s="13">
        <f>IFERROR(VLOOKUP(B17,员工工资表!$C:$T,15,FALSE),"")</f>
        <v>100</v>
      </c>
      <c r="Q17" s="13">
        <f>IFERROR(VLOOKUP(B17,员工工资表!$C:$T,16,FALSE),"")</f>
        <v>153.8</v>
      </c>
      <c r="R17" s="13">
        <f>IFERROR(VLOOKUP(B17,员工工资表!$C:$T,17,FALSE),"")</f>
        <v>8484.2</v>
      </c>
      <c r="S17" s="23"/>
    </row>
    <row r="18" ht="20" customHeight="1"/>
    <row r="19" ht="15" customHeight="1" spans="2:19">
      <c r="B19" s="4" t="s">
        <v>3</v>
      </c>
      <c r="C19" s="4"/>
      <c r="D19" s="5"/>
      <c r="E19" s="6"/>
      <c r="F19" s="6"/>
      <c r="G19" s="6"/>
      <c r="H19" s="6"/>
      <c r="I19" s="1" t="s">
        <v>4</v>
      </c>
      <c r="J19" s="14" t="s">
        <v>34</v>
      </c>
      <c r="K19" s="14"/>
      <c r="M19" s="6"/>
      <c r="N19" s="6"/>
      <c r="O19" s="5"/>
      <c r="P19" s="15"/>
      <c r="Q19" s="20" t="s">
        <v>6</v>
      </c>
      <c r="R19" s="20" t="s">
        <v>7</v>
      </c>
      <c r="S19" s="3"/>
    </row>
    <row r="20" ht="5" customHeight="1" spans="2:19">
      <c r="B20" s="7"/>
      <c r="C20" s="7"/>
      <c r="D20" s="7"/>
      <c r="E20" s="8"/>
      <c r="F20" s="8"/>
      <c r="G20" s="8"/>
      <c r="H20" s="8"/>
      <c r="I20" s="8"/>
      <c r="M20" s="16"/>
      <c r="N20" s="16"/>
      <c r="O20" s="17"/>
      <c r="P20" s="18"/>
      <c r="Q20" s="21"/>
      <c r="R20" s="16"/>
      <c r="S20" s="3"/>
    </row>
    <row r="21" customHeight="1" spans="2:19">
      <c r="B21" s="9" t="s">
        <v>9</v>
      </c>
      <c r="C21" s="9" t="s">
        <v>10</v>
      </c>
      <c r="D21" s="10" t="s">
        <v>11</v>
      </c>
      <c r="E21" s="9" t="s">
        <v>12</v>
      </c>
      <c r="F21" s="9" t="s">
        <v>13</v>
      </c>
      <c r="G21" s="9" t="s">
        <v>14</v>
      </c>
      <c r="H21" s="9" t="s">
        <v>15</v>
      </c>
      <c r="I21" s="9" t="s">
        <v>16</v>
      </c>
      <c r="J21" s="19" t="s">
        <v>17</v>
      </c>
      <c r="K21" s="19" t="s">
        <v>18</v>
      </c>
      <c r="L21" s="19" t="s">
        <v>19</v>
      </c>
      <c r="M21" s="19" t="s">
        <v>20</v>
      </c>
      <c r="N21" s="9" t="s">
        <v>16</v>
      </c>
      <c r="O21" s="9" t="s">
        <v>21</v>
      </c>
      <c r="P21" s="9" t="s">
        <v>22</v>
      </c>
      <c r="Q21" s="9" t="s">
        <v>23</v>
      </c>
      <c r="R21" s="9" t="s">
        <v>24</v>
      </c>
      <c r="S21" s="22" t="s">
        <v>25</v>
      </c>
    </row>
    <row r="22" customHeight="1" spans="2:19">
      <c r="B22" s="12" t="s">
        <v>35</v>
      </c>
      <c r="C22" s="13" t="str">
        <f>IFERROR(VLOOKUP(B22,员工工资表!$C:$T,2,FALSE),"")</f>
        <v/>
      </c>
      <c r="D22" s="13" t="str">
        <f>IFERROR(VLOOKUP(B22,员工工资表!$C:$T,3,FALSE),"")</f>
        <v/>
      </c>
      <c r="E22" s="13" t="str">
        <f>IFERROR(VLOOKUP(B22,员工工资表!$C:$T,4,FALSE),"")</f>
        <v/>
      </c>
      <c r="F22" s="13" t="str">
        <f>IFERROR(VLOOKUP(B22,员工工资表!$C:$T,5,FALSE),"")</f>
        <v/>
      </c>
      <c r="G22" s="13" t="str">
        <f>IFERROR(VLOOKUP(B22,员工工资表!$C:$T,6,FALSE),"")</f>
        <v/>
      </c>
      <c r="H22" s="13" t="str">
        <f>IFERROR(VLOOKUP(B22,员工工资表!$C:$T,7,FALSE),"")</f>
        <v/>
      </c>
      <c r="I22" s="13" t="str">
        <f>IFERROR(VLOOKUP(B22,员工工资表!$C:$T,8,FALSE),"")</f>
        <v/>
      </c>
      <c r="J22" s="13" t="str">
        <f>IFERROR(VLOOKUP(B22,员工工资表!$C:$T,9,FALSE),"")</f>
        <v/>
      </c>
      <c r="K22" s="13" t="str">
        <f>IFERROR(VLOOKUP(B22,员工工资表!$C:$T,10,FALSE),"")</f>
        <v/>
      </c>
      <c r="L22" s="13" t="str">
        <f>IFERROR(VLOOKUP(B22,员工工资表!$C:$T,11,FALSE),"")</f>
        <v/>
      </c>
      <c r="M22" s="13" t="str">
        <f>IFERROR(VLOOKUP(B22,员工工资表!$C:$T,12,FALSE),"")</f>
        <v/>
      </c>
      <c r="N22" s="13" t="str">
        <f>IFERROR(VLOOKUP(B22,员工工资表!$C:$T,13,FALSE),"")</f>
        <v/>
      </c>
      <c r="O22" s="13" t="str">
        <f>IFERROR(VLOOKUP(B22,员工工资表!$C:$T,14,FALSE),"")</f>
        <v/>
      </c>
      <c r="P22" s="13" t="str">
        <f>IFERROR(VLOOKUP(B22,员工工资表!$C:$T,15,FALSE),"")</f>
        <v/>
      </c>
      <c r="Q22" s="13" t="str">
        <f>IFERROR(VLOOKUP(B22,员工工资表!$C:$T,16,FALSE),"")</f>
        <v/>
      </c>
      <c r="R22" s="13" t="str">
        <f>IFERROR(VLOOKUP(B22,员工工资表!$C:$T,17,FALSE),"")</f>
        <v/>
      </c>
      <c r="S22" s="23"/>
    </row>
    <row r="23" ht="20" customHeight="1"/>
    <row r="24" ht="15" customHeight="1" spans="2:19">
      <c r="B24" s="4" t="s">
        <v>3</v>
      </c>
      <c r="C24" s="4"/>
      <c r="D24" s="5"/>
      <c r="E24" s="6"/>
      <c r="F24" s="6"/>
      <c r="G24" s="6"/>
      <c r="H24" s="6"/>
      <c r="I24" s="1" t="s">
        <v>4</v>
      </c>
      <c r="J24" s="14" t="s">
        <v>34</v>
      </c>
      <c r="K24" s="14"/>
      <c r="M24" s="6"/>
      <c r="N24" s="6"/>
      <c r="O24" s="5"/>
      <c r="P24" s="15"/>
      <c r="Q24" s="20" t="s">
        <v>6</v>
      </c>
      <c r="R24" s="20" t="s">
        <v>7</v>
      </c>
      <c r="S24" s="3"/>
    </row>
    <row r="25" ht="5" customHeight="1" spans="2:19">
      <c r="B25" s="7"/>
      <c r="C25" s="7"/>
      <c r="D25" s="7"/>
      <c r="E25" s="8"/>
      <c r="F25" s="8"/>
      <c r="G25" s="8"/>
      <c r="H25" s="8"/>
      <c r="I25" s="8"/>
      <c r="M25" s="16"/>
      <c r="N25" s="16"/>
      <c r="O25" s="17"/>
      <c r="P25" s="18"/>
      <c r="Q25" s="21"/>
      <c r="R25" s="16"/>
      <c r="S25" s="3"/>
    </row>
    <row r="26" customHeight="1" spans="2:19">
      <c r="B26" s="9" t="s">
        <v>9</v>
      </c>
      <c r="C26" s="9" t="s">
        <v>10</v>
      </c>
      <c r="D26" s="10" t="s">
        <v>11</v>
      </c>
      <c r="E26" s="9" t="s">
        <v>12</v>
      </c>
      <c r="F26" s="9" t="s">
        <v>13</v>
      </c>
      <c r="G26" s="9" t="s">
        <v>14</v>
      </c>
      <c r="H26" s="9" t="s">
        <v>15</v>
      </c>
      <c r="I26" s="9" t="s">
        <v>16</v>
      </c>
      <c r="J26" s="19" t="s">
        <v>17</v>
      </c>
      <c r="K26" s="19" t="s">
        <v>18</v>
      </c>
      <c r="L26" s="19" t="s">
        <v>19</v>
      </c>
      <c r="M26" s="19" t="s">
        <v>20</v>
      </c>
      <c r="N26" s="9" t="s">
        <v>16</v>
      </c>
      <c r="O26" s="9" t="s">
        <v>21</v>
      </c>
      <c r="P26" s="9" t="s">
        <v>22</v>
      </c>
      <c r="Q26" s="9" t="s">
        <v>23</v>
      </c>
      <c r="R26" s="9" t="s">
        <v>24</v>
      </c>
      <c r="S26" s="22" t="s">
        <v>25</v>
      </c>
    </row>
    <row r="27" customHeight="1" spans="2:19">
      <c r="B27" s="12" t="s">
        <v>36</v>
      </c>
      <c r="C27" s="13" t="str">
        <f>IFERROR(VLOOKUP(B27,员工工资表!$C:$T,2,FALSE),"")</f>
        <v/>
      </c>
      <c r="D27" s="13" t="str">
        <f>IFERROR(VLOOKUP(B27,员工工资表!$C:$T,3,FALSE),"")</f>
        <v/>
      </c>
      <c r="E27" s="13" t="str">
        <f>IFERROR(VLOOKUP(B27,员工工资表!$C:$T,4,FALSE),"")</f>
        <v/>
      </c>
      <c r="F27" s="13" t="str">
        <f>IFERROR(VLOOKUP(B27,员工工资表!$C:$T,5,FALSE),"")</f>
        <v/>
      </c>
      <c r="G27" s="13" t="str">
        <f>IFERROR(VLOOKUP(B27,员工工资表!$C:$T,6,FALSE),"")</f>
        <v/>
      </c>
      <c r="H27" s="13" t="str">
        <f>IFERROR(VLOOKUP(B27,员工工资表!$C:$T,7,FALSE),"")</f>
        <v/>
      </c>
      <c r="I27" s="13" t="str">
        <f>IFERROR(VLOOKUP(B27,员工工资表!$C:$T,8,FALSE),"")</f>
        <v/>
      </c>
      <c r="J27" s="13" t="str">
        <f>IFERROR(VLOOKUP(B27,员工工资表!$C:$T,9,FALSE),"")</f>
        <v/>
      </c>
      <c r="K27" s="13" t="str">
        <f>IFERROR(VLOOKUP(B27,员工工资表!$C:$T,10,FALSE),"")</f>
        <v/>
      </c>
      <c r="L27" s="13" t="str">
        <f>IFERROR(VLOOKUP(B27,员工工资表!$C:$T,11,FALSE),"")</f>
        <v/>
      </c>
      <c r="M27" s="13" t="str">
        <f>IFERROR(VLOOKUP(B27,员工工资表!$C:$T,12,FALSE),"")</f>
        <v/>
      </c>
      <c r="N27" s="13" t="str">
        <f>IFERROR(VLOOKUP(B27,员工工资表!$C:$T,13,FALSE),"")</f>
        <v/>
      </c>
      <c r="O27" s="13" t="str">
        <f>IFERROR(VLOOKUP(B27,员工工资表!$C:$T,14,FALSE),"")</f>
        <v/>
      </c>
      <c r="P27" s="13" t="str">
        <f>IFERROR(VLOOKUP(B27,员工工资表!$C:$T,15,FALSE),"")</f>
        <v/>
      </c>
      <c r="Q27" s="13" t="str">
        <f>IFERROR(VLOOKUP(B27,员工工资表!$C:$T,16,FALSE),"")</f>
        <v/>
      </c>
      <c r="R27" s="13" t="str">
        <f>IFERROR(VLOOKUP(B27,员工工资表!$C:$T,17,FALSE),"")</f>
        <v/>
      </c>
      <c r="S27" s="23"/>
    </row>
    <row r="28" ht="20" customHeight="1"/>
    <row r="29" ht="15" customHeight="1" spans="2:19">
      <c r="B29" s="4" t="s">
        <v>3</v>
      </c>
      <c r="C29" s="4"/>
      <c r="D29" s="5"/>
      <c r="E29" s="6"/>
      <c r="F29" s="6"/>
      <c r="G29" s="6"/>
      <c r="H29" s="6"/>
      <c r="I29" s="1" t="s">
        <v>4</v>
      </c>
      <c r="J29" s="14" t="s">
        <v>34</v>
      </c>
      <c r="K29" s="14"/>
      <c r="M29" s="6"/>
      <c r="N29" s="6"/>
      <c r="O29" s="5"/>
      <c r="P29" s="15"/>
      <c r="Q29" s="20" t="s">
        <v>6</v>
      </c>
      <c r="R29" s="20" t="s">
        <v>7</v>
      </c>
      <c r="S29" s="3"/>
    </row>
    <row r="30" ht="5" customHeight="1" spans="2:19">
      <c r="B30" s="7"/>
      <c r="C30" s="7"/>
      <c r="D30" s="7"/>
      <c r="E30" s="8"/>
      <c r="F30" s="8"/>
      <c r="G30" s="8"/>
      <c r="H30" s="8"/>
      <c r="I30" s="8"/>
      <c r="M30" s="16"/>
      <c r="N30" s="16"/>
      <c r="O30" s="17"/>
      <c r="P30" s="18"/>
      <c r="Q30" s="21"/>
      <c r="R30" s="16"/>
      <c r="S30" s="3"/>
    </row>
    <row r="31" customHeight="1" spans="2:19">
      <c r="B31" s="9" t="s">
        <v>9</v>
      </c>
      <c r="C31" s="9" t="s">
        <v>10</v>
      </c>
      <c r="D31" s="10" t="s">
        <v>11</v>
      </c>
      <c r="E31" s="9" t="s">
        <v>12</v>
      </c>
      <c r="F31" s="9" t="s">
        <v>13</v>
      </c>
      <c r="G31" s="9" t="s">
        <v>14</v>
      </c>
      <c r="H31" s="9" t="s">
        <v>15</v>
      </c>
      <c r="I31" s="9" t="s">
        <v>16</v>
      </c>
      <c r="J31" s="19" t="s">
        <v>17</v>
      </c>
      <c r="K31" s="19" t="s">
        <v>18</v>
      </c>
      <c r="L31" s="19" t="s">
        <v>19</v>
      </c>
      <c r="M31" s="19" t="s">
        <v>20</v>
      </c>
      <c r="N31" s="9" t="s">
        <v>16</v>
      </c>
      <c r="O31" s="9" t="s">
        <v>21</v>
      </c>
      <c r="P31" s="9" t="s">
        <v>22</v>
      </c>
      <c r="Q31" s="9" t="s">
        <v>23</v>
      </c>
      <c r="R31" s="9" t="s">
        <v>24</v>
      </c>
      <c r="S31" s="22" t="s">
        <v>25</v>
      </c>
    </row>
    <row r="32" customHeight="1" spans="2:19">
      <c r="B32" s="12" t="s">
        <v>37</v>
      </c>
      <c r="C32" s="13" t="str">
        <f>IFERROR(VLOOKUP(B32,员工工资表!$C:$T,2,FALSE),"")</f>
        <v/>
      </c>
      <c r="D32" s="13" t="str">
        <f>IFERROR(VLOOKUP(B32,员工工资表!$C:$T,3,FALSE),"")</f>
        <v/>
      </c>
      <c r="E32" s="13" t="str">
        <f>IFERROR(VLOOKUP(B32,员工工资表!$C:$T,4,FALSE),"")</f>
        <v/>
      </c>
      <c r="F32" s="13" t="str">
        <f>IFERROR(VLOOKUP(B32,员工工资表!$C:$T,5,FALSE),"")</f>
        <v/>
      </c>
      <c r="G32" s="13" t="str">
        <f>IFERROR(VLOOKUP(B32,员工工资表!$C:$T,6,FALSE),"")</f>
        <v/>
      </c>
      <c r="H32" s="13" t="str">
        <f>IFERROR(VLOOKUP(B32,员工工资表!$C:$T,7,FALSE),"")</f>
        <v/>
      </c>
      <c r="I32" s="13" t="str">
        <f>IFERROR(VLOOKUP(B32,员工工资表!$C:$T,8,FALSE),"")</f>
        <v/>
      </c>
      <c r="J32" s="13" t="str">
        <f>IFERROR(VLOOKUP(B32,员工工资表!$C:$T,9,FALSE),"")</f>
        <v/>
      </c>
      <c r="K32" s="13" t="str">
        <f>IFERROR(VLOOKUP(B32,员工工资表!$C:$T,10,FALSE),"")</f>
        <v/>
      </c>
      <c r="L32" s="13" t="str">
        <f>IFERROR(VLOOKUP(B32,员工工资表!$C:$T,11,FALSE),"")</f>
        <v/>
      </c>
      <c r="M32" s="13" t="str">
        <f>IFERROR(VLOOKUP(B32,员工工资表!$C:$T,12,FALSE),"")</f>
        <v/>
      </c>
      <c r="N32" s="13" t="str">
        <f>IFERROR(VLOOKUP(B32,员工工资表!$C:$T,13,FALSE),"")</f>
        <v/>
      </c>
      <c r="O32" s="13" t="str">
        <f>IFERROR(VLOOKUP(B32,员工工资表!$C:$T,14,FALSE),"")</f>
        <v/>
      </c>
      <c r="P32" s="13" t="str">
        <f>IFERROR(VLOOKUP(B32,员工工资表!$C:$T,15,FALSE),"")</f>
        <v/>
      </c>
      <c r="Q32" s="13" t="str">
        <f>IFERROR(VLOOKUP(B32,员工工资表!$C:$T,16,FALSE),"")</f>
        <v/>
      </c>
      <c r="R32" s="13" t="str">
        <f>IFERROR(VLOOKUP(B32,员工工资表!$C:$T,17,FALSE),"")</f>
        <v/>
      </c>
      <c r="S32" s="23"/>
    </row>
    <row r="33" ht="20" customHeight="1"/>
    <row r="34" ht="15" customHeight="1" spans="2:19">
      <c r="B34" s="4" t="s">
        <v>3</v>
      </c>
      <c r="C34" s="4"/>
      <c r="D34" s="5"/>
      <c r="E34" s="6"/>
      <c r="F34" s="6"/>
      <c r="G34" s="6"/>
      <c r="H34" s="6"/>
      <c r="I34" s="1" t="s">
        <v>4</v>
      </c>
      <c r="J34" s="14" t="s">
        <v>34</v>
      </c>
      <c r="K34" s="14"/>
      <c r="M34" s="6"/>
      <c r="N34" s="6"/>
      <c r="O34" s="5"/>
      <c r="P34" s="15"/>
      <c r="Q34" s="20" t="s">
        <v>6</v>
      </c>
      <c r="R34" s="20" t="s">
        <v>38</v>
      </c>
      <c r="S34" s="3"/>
    </row>
    <row r="35" ht="5" customHeight="1" spans="2:19">
      <c r="B35" s="7"/>
      <c r="C35" s="7"/>
      <c r="D35" s="7"/>
      <c r="E35" s="8"/>
      <c r="F35" s="8"/>
      <c r="G35" s="8"/>
      <c r="H35" s="8"/>
      <c r="I35" s="8"/>
      <c r="M35" s="16"/>
      <c r="N35" s="16"/>
      <c r="O35" s="17"/>
      <c r="P35" s="18"/>
      <c r="Q35" s="21"/>
      <c r="R35" s="16"/>
      <c r="S35" s="3"/>
    </row>
    <row r="36" customHeight="1" spans="2:19">
      <c r="B36" s="9" t="s">
        <v>9</v>
      </c>
      <c r="C36" s="9" t="s">
        <v>10</v>
      </c>
      <c r="D36" s="10" t="s">
        <v>11</v>
      </c>
      <c r="E36" s="9" t="s">
        <v>12</v>
      </c>
      <c r="F36" s="9" t="s">
        <v>13</v>
      </c>
      <c r="G36" s="9" t="s">
        <v>14</v>
      </c>
      <c r="H36" s="9" t="s">
        <v>15</v>
      </c>
      <c r="I36" s="9" t="s">
        <v>16</v>
      </c>
      <c r="J36" s="19" t="s">
        <v>17</v>
      </c>
      <c r="K36" s="19" t="s">
        <v>18</v>
      </c>
      <c r="L36" s="19" t="s">
        <v>19</v>
      </c>
      <c r="M36" s="19" t="s">
        <v>20</v>
      </c>
      <c r="N36" s="9" t="s">
        <v>16</v>
      </c>
      <c r="O36" s="9" t="s">
        <v>21</v>
      </c>
      <c r="P36" s="9" t="s">
        <v>22</v>
      </c>
      <c r="Q36" s="9" t="s">
        <v>23</v>
      </c>
      <c r="R36" s="9" t="s">
        <v>24</v>
      </c>
      <c r="S36" s="22" t="s">
        <v>25</v>
      </c>
    </row>
    <row r="37" customHeight="1" spans="2:19">
      <c r="B37" s="12" t="s">
        <v>39</v>
      </c>
      <c r="C37" s="13" t="str">
        <f>IFERROR(VLOOKUP(B37,员工工资表!$C:$T,2,FALSE),"")</f>
        <v/>
      </c>
      <c r="D37" s="13" t="str">
        <f>IFERROR(VLOOKUP(B37,员工工资表!$C:$T,3,FALSE),"")</f>
        <v/>
      </c>
      <c r="E37" s="13" t="str">
        <f>IFERROR(VLOOKUP(B37,员工工资表!$C:$T,4,FALSE),"")</f>
        <v/>
      </c>
      <c r="F37" s="13" t="str">
        <f>IFERROR(VLOOKUP(B37,员工工资表!$C:$T,5,FALSE),"")</f>
        <v/>
      </c>
      <c r="G37" s="13" t="str">
        <f>IFERROR(VLOOKUP(B37,员工工资表!$C:$T,6,FALSE),"")</f>
        <v/>
      </c>
      <c r="H37" s="13" t="str">
        <f>IFERROR(VLOOKUP(B37,员工工资表!$C:$T,7,FALSE),"")</f>
        <v/>
      </c>
      <c r="I37" s="13" t="str">
        <f>IFERROR(VLOOKUP(B37,员工工资表!$C:$T,8,FALSE),"")</f>
        <v/>
      </c>
      <c r="J37" s="13" t="str">
        <f>IFERROR(VLOOKUP(B37,员工工资表!$C:$T,9,FALSE),"")</f>
        <v/>
      </c>
      <c r="K37" s="13" t="str">
        <f>IFERROR(VLOOKUP(B37,员工工资表!$C:$T,10,FALSE),"")</f>
        <v/>
      </c>
      <c r="L37" s="13" t="str">
        <f>IFERROR(VLOOKUP(B37,员工工资表!$C:$T,11,FALSE),"")</f>
        <v/>
      </c>
      <c r="M37" s="13" t="str">
        <f>IFERROR(VLOOKUP(B37,员工工资表!$C:$T,12,FALSE),"")</f>
        <v/>
      </c>
      <c r="N37" s="13" t="str">
        <f>IFERROR(VLOOKUP(B37,员工工资表!$C:$T,13,FALSE),"")</f>
        <v/>
      </c>
      <c r="O37" s="13" t="str">
        <f>IFERROR(VLOOKUP(B37,员工工资表!$C:$T,14,FALSE),"")</f>
        <v/>
      </c>
      <c r="P37" s="13" t="str">
        <f>IFERROR(VLOOKUP(B37,员工工资表!$C:$T,15,FALSE),"")</f>
        <v/>
      </c>
      <c r="Q37" s="13" t="str">
        <f>IFERROR(VLOOKUP(B37,员工工资表!$C:$T,16,FALSE),"")</f>
        <v/>
      </c>
      <c r="R37" s="13" t="str">
        <f>IFERROR(VLOOKUP(B37,员工工资表!$C:$T,17,FALSE),"")</f>
        <v/>
      </c>
      <c r="S37" s="23"/>
    </row>
    <row r="38" ht="20" customHeight="1"/>
    <row r="39" ht="15" customHeight="1" spans="2:19">
      <c r="B39" s="4" t="s">
        <v>3</v>
      </c>
      <c r="C39" s="4"/>
      <c r="D39" s="5"/>
      <c r="E39" s="6"/>
      <c r="F39" s="6"/>
      <c r="G39" s="6"/>
      <c r="H39" s="6"/>
      <c r="I39" s="1" t="s">
        <v>4</v>
      </c>
      <c r="J39" s="14" t="s">
        <v>34</v>
      </c>
      <c r="K39" s="14"/>
      <c r="M39" s="6"/>
      <c r="N39" s="6"/>
      <c r="O39" s="5"/>
      <c r="P39" s="15"/>
      <c r="Q39" s="20" t="s">
        <v>6</v>
      </c>
      <c r="R39" s="20" t="s">
        <v>38</v>
      </c>
      <c r="S39" s="3"/>
    </row>
    <row r="40" ht="5" customHeight="1" spans="2:19">
      <c r="B40" s="7"/>
      <c r="C40" s="7"/>
      <c r="D40" s="7"/>
      <c r="E40" s="8"/>
      <c r="F40" s="8"/>
      <c r="G40" s="8"/>
      <c r="H40" s="8"/>
      <c r="I40" s="8"/>
      <c r="M40" s="16"/>
      <c r="N40" s="16"/>
      <c r="O40" s="17"/>
      <c r="P40" s="18"/>
      <c r="Q40" s="21"/>
      <c r="R40" s="16"/>
      <c r="S40" s="3"/>
    </row>
    <row r="41" customHeight="1" spans="2:19">
      <c r="B41" s="9" t="s">
        <v>9</v>
      </c>
      <c r="C41" s="9" t="s">
        <v>10</v>
      </c>
      <c r="D41" s="10" t="s">
        <v>11</v>
      </c>
      <c r="E41" s="9" t="s">
        <v>12</v>
      </c>
      <c r="F41" s="9" t="s">
        <v>13</v>
      </c>
      <c r="G41" s="9" t="s">
        <v>14</v>
      </c>
      <c r="H41" s="9" t="s">
        <v>15</v>
      </c>
      <c r="I41" s="9" t="s">
        <v>16</v>
      </c>
      <c r="J41" s="19" t="s">
        <v>17</v>
      </c>
      <c r="K41" s="19" t="s">
        <v>18</v>
      </c>
      <c r="L41" s="19" t="s">
        <v>19</v>
      </c>
      <c r="M41" s="19" t="s">
        <v>20</v>
      </c>
      <c r="N41" s="9" t="s">
        <v>16</v>
      </c>
      <c r="O41" s="9" t="s">
        <v>21</v>
      </c>
      <c r="P41" s="9" t="s">
        <v>22</v>
      </c>
      <c r="Q41" s="9" t="s">
        <v>23</v>
      </c>
      <c r="R41" s="9" t="s">
        <v>24</v>
      </c>
      <c r="S41" s="22" t="s">
        <v>25</v>
      </c>
    </row>
    <row r="42" customHeight="1" spans="2:19">
      <c r="B42" s="12" t="s">
        <v>40</v>
      </c>
      <c r="C42" s="13" t="str">
        <f>IFERROR(VLOOKUP(B42,员工工资表!$C:$T,2,FALSE),"")</f>
        <v/>
      </c>
      <c r="D42" s="13" t="str">
        <f>IFERROR(VLOOKUP(B42,员工工资表!$C:$T,3,FALSE),"")</f>
        <v/>
      </c>
      <c r="E42" s="13" t="str">
        <f>IFERROR(VLOOKUP(B42,员工工资表!$C:$T,4,FALSE),"")</f>
        <v/>
      </c>
      <c r="F42" s="13" t="str">
        <f>IFERROR(VLOOKUP(B42,员工工资表!$C:$T,5,FALSE),"")</f>
        <v/>
      </c>
      <c r="G42" s="13" t="str">
        <f>IFERROR(VLOOKUP(B42,员工工资表!$C:$T,6,FALSE),"")</f>
        <v/>
      </c>
      <c r="H42" s="13" t="str">
        <f>IFERROR(VLOOKUP(B42,员工工资表!$C:$T,7,FALSE),"")</f>
        <v/>
      </c>
      <c r="I42" s="13" t="str">
        <f>IFERROR(VLOOKUP(B42,员工工资表!$C:$T,8,FALSE),"")</f>
        <v/>
      </c>
      <c r="J42" s="13" t="str">
        <f>IFERROR(VLOOKUP(B42,员工工资表!$C:$T,9,FALSE),"")</f>
        <v/>
      </c>
      <c r="K42" s="13" t="str">
        <f>IFERROR(VLOOKUP(B42,员工工资表!$C:$T,10,FALSE),"")</f>
        <v/>
      </c>
      <c r="L42" s="13" t="str">
        <f>IFERROR(VLOOKUP(B42,员工工资表!$C:$T,11,FALSE),"")</f>
        <v/>
      </c>
      <c r="M42" s="13" t="str">
        <f>IFERROR(VLOOKUP(B42,员工工资表!$C:$T,12,FALSE),"")</f>
        <v/>
      </c>
      <c r="N42" s="13" t="str">
        <f>IFERROR(VLOOKUP(B42,员工工资表!$C:$T,13,FALSE),"")</f>
        <v/>
      </c>
      <c r="O42" s="13" t="str">
        <f>IFERROR(VLOOKUP(B42,员工工资表!$C:$T,14,FALSE),"")</f>
        <v/>
      </c>
      <c r="P42" s="13" t="str">
        <f>IFERROR(VLOOKUP(B42,员工工资表!$C:$T,15,FALSE),"")</f>
        <v/>
      </c>
      <c r="Q42" s="13" t="str">
        <f>IFERROR(VLOOKUP(B42,员工工资表!$C:$T,16,FALSE),"")</f>
        <v/>
      </c>
      <c r="R42" s="13" t="str">
        <f>IFERROR(VLOOKUP(B42,员工工资表!$C:$T,17,FALSE),"")</f>
        <v/>
      </c>
      <c r="S42" s="23"/>
    </row>
  </sheetData>
  <mergeCells count="17">
    <mergeCell ref="B2:S2"/>
    <mergeCell ref="B4:C4"/>
    <mergeCell ref="J4:K4"/>
    <mergeCell ref="B9:C9"/>
    <mergeCell ref="J9:K9"/>
    <mergeCell ref="B14:C14"/>
    <mergeCell ref="J14:K14"/>
    <mergeCell ref="B19:C19"/>
    <mergeCell ref="J19:K19"/>
    <mergeCell ref="B24:C24"/>
    <mergeCell ref="J24:K24"/>
    <mergeCell ref="B29:C29"/>
    <mergeCell ref="J29:K29"/>
    <mergeCell ref="B34:C34"/>
    <mergeCell ref="J34:K34"/>
    <mergeCell ref="B39:C39"/>
    <mergeCell ref="J39:K3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群发电子工资条</vt:lpstr>
      <vt:lpstr>员工工资表</vt:lpstr>
      <vt:lpstr>自动生成工资条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Annie진남</cp:lastModifiedBy>
  <dcterms:created xsi:type="dcterms:W3CDTF">2020-07-26T14:34:00Z</dcterms:created>
  <dcterms:modified xsi:type="dcterms:W3CDTF">2024-02-28T06:58:04Z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F6E08E7377C047F18C9EDE1EF5EA9949_13</vt:lpwstr>
  </property>
  <property fmtid="{D5CDD505-2E9C-101B-9397-08002B2CF9AE}" pid="3" name="KSOProductBuildVer">
    <vt:lpwstr>2052-12.1.0.16120</vt:lpwstr>
  </property>
  <property fmtid="{D5CDD505-2E9C-101B-9397-08002B2CF9AE}" pid="4" name="KSOTemplateUUID">
    <vt:lpwstr>v1.0_mb_7XVaxt2gNPOaHvOmnmz3RA==</vt:lpwstr>
  </property>
</Properties>
</file>